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17256" windowHeight="6612"/>
  </bookViews>
  <sheets>
    <sheet name="FELDIOAR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C19" i="2"/>
  <c r="B19" i="2"/>
  <c r="L19" i="2" s="1"/>
  <c r="C7" i="2"/>
  <c r="K19" i="2"/>
  <c r="J19" i="2"/>
  <c r="I19" i="2"/>
  <c r="H19" i="2"/>
  <c r="G19" i="2"/>
  <c r="F19" i="2"/>
  <c r="E19" i="2"/>
  <c r="D19" i="2"/>
  <c r="C11" i="2"/>
  <c r="C10" i="2" s="1"/>
  <c r="B11" i="2"/>
  <c r="C9" i="2"/>
  <c r="D9" i="2" s="1"/>
  <c r="E9" i="2" s="1"/>
  <c r="F9" i="2" s="1"/>
  <c r="G9" i="2" s="1"/>
  <c r="H9" i="2" s="1"/>
  <c r="I9" i="2" s="1"/>
  <c r="J9" i="2" s="1"/>
  <c r="K9" i="2" s="1"/>
  <c r="C6" i="2"/>
  <c r="B6" i="2"/>
  <c r="B10" i="2" l="1"/>
  <c r="C13" i="2"/>
  <c r="C15" i="2" s="1"/>
  <c r="D7" i="2"/>
  <c r="C17" i="2" l="1"/>
  <c r="C18" i="2" s="1"/>
  <c r="C14" i="2"/>
  <c r="B13" i="2"/>
  <c r="B15" i="2"/>
  <c r="E7" i="2"/>
  <c r="D11" i="2"/>
  <c r="D6" i="2"/>
  <c r="D10" i="2" l="1"/>
  <c r="F7" i="2"/>
  <c r="E11" i="2"/>
  <c r="E10" i="2" s="1"/>
  <c r="E6" i="2"/>
  <c r="B14" i="2"/>
  <c r="B17" i="2"/>
  <c r="D13" i="2" l="1"/>
  <c r="D15" i="2"/>
  <c r="E13" i="2"/>
  <c r="E15" i="2" s="1"/>
  <c r="G7" i="2"/>
  <c r="F11" i="2"/>
  <c r="F6" i="2"/>
  <c r="E14" i="2" l="1"/>
  <c r="E17" i="2"/>
  <c r="E18" i="2" s="1"/>
  <c r="G11" i="2"/>
  <c r="G10" i="2" s="1"/>
  <c r="G6" i="2"/>
  <c r="H7" i="2"/>
  <c r="D17" i="2"/>
  <c r="D14" i="2"/>
  <c r="F10" i="2"/>
  <c r="D18" i="2" l="1"/>
  <c r="F13" i="2"/>
  <c r="H11" i="2"/>
  <c r="H6" i="2"/>
  <c r="I7" i="2"/>
  <c r="G13" i="2"/>
  <c r="G15" i="2" s="1"/>
  <c r="G14" i="2" l="1"/>
  <c r="G17" i="2"/>
  <c r="H10" i="2"/>
  <c r="G18" i="2"/>
  <c r="F15" i="2"/>
  <c r="I6" i="2"/>
  <c r="J7" i="2"/>
  <c r="I11" i="2"/>
  <c r="I10" i="2" s="1"/>
  <c r="F14" i="2" l="1"/>
  <c r="F17" i="2"/>
  <c r="K7" i="2"/>
  <c r="J11" i="2"/>
  <c r="J6" i="2"/>
  <c r="I13" i="2"/>
  <c r="I15" i="2" s="1"/>
  <c r="H13" i="2"/>
  <c r="H15" i="2"/>
  <c r="I14" i="2" l="1"/>
  <c r="I17" i="2"/>
  <c r="I18" i="2" s="1"/>
  <c r="J10" i="2"/>
  <c r="K11" i="2"/>
  <c r="K10" i="2" s="1"/>
  <c r="K6" i="2"/>
  <c r="L7" i="2"/>
  <c r="L6" i="2" s="1"/>
  <c r="F18" i="2"/>
  <c r="H14" i="2"/>
  <c r="H17" i="2"/>
  <c r="H18" i="2" s="1"/>
  <c r="K13" i="2" l="1"/>
  <c r="K15" i="2" s="1"/>
  <c r="L11" i="2"/>
  <c r="J13" i="2"/>
  <c r="J15" i="2" s="1"/>
  <c r="L10" i="2"/>
  <c r="K17" i="2" l="1"/>
  <c r="K18" i="2" s="1"/>
  <c r="K14" i="2"/>
  <c r="J14" i="2"/>
  <c r="J17" i="2"/>
  <c r="L15" i="2"/>
  <c r="L14" i="2" s="1"/>
  <c r="L13" i="2"/>
  <c r="L17" i="2" l="1"/>
  <c r="L18" i="2" s="1"/>
  <c r="J18" i="2"/>
</calcChain>
</file>

<file path=xl/sharedStrings.xml><?xml version="1.0" encoding="utf-8"?>
<sst xmlns="http://schemas.openxmlformats.org/spreadsheetml/2006/main" count="24" uniqueCount="22">
  <si>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</si>
  <si>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</si>
  <si>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</si>
  <si>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</si>
  <si>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</si>
  <si>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</si>
  <si>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</si>
  <si>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</si>
  <si>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</si>
  <si>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</si>
  <si>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 xml:space="preserve">Alte venituri în cadrul rețelei unde se prestează PSO  </t>
  </si>
  <si>
    <t>(III) TOTAL VENITURI PLANIFICATE</t>
  </si>
  <si>
    <t>Compensația</t>
  </si>
  <si>
    <t>NOTE :</t>
  </si>
  <si>
    <t xml:space="preserve"> (I) Cost Total (Km efectuați x c unitar / Km)</t>
  </si>
  <si>
    <t xml:space="preserve">Venituri din servicii de transport public, din care: </t>
  </si>
  <si>
    <t>C) TOTAL COMPENSAŢIE ANUALĂ PLANIFICATĂ                 (I-III+II),din care:</t>
  </si>
  <si>
    <t>Compensație ca diferențe de tarif (exclusiv TVA)</t>
  </si>
  <si>
    <t>Anexa 17.8 – Estimarea anuală a compensației pentru UAT Comuna Feldioara la Contractul de delegare a gestiunii serviciului de transport public local de calatori nr. 1/2018</t>
  </si>
  <si>
    <t>Anexa nr. 80 la Actul aditional nr. 1/2019</t>
  </si>
  <si>
    <t>1. Pentru anul 2019, estimările sunt realizate pentru perioada 03.12 - 31.12.2019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</si>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</sst>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3" fontId="4" fillId="0" borderId="0" xfId="0" applyNumberFormat="1" applyFont="1" applyAlignment="1">
      <alignment vertical="center"/>
    </xf>
    <xf numFmtId="0" fontId="3" fillId="2" borderId="0" xfId="0" applyFont="1" applyFill="1"/>
    <xf numFmtId="0" fontId="6" fillId="0" borderId="0" xfId="0" applyFont="1"/>
    <xf numFmtId="3" fontId="3" fillId="0" borderId="0" xfId="0" applyNumberFormat="1" applyFont="1"/>
    <xf numFmtId="3" fontId="5" fillId="0" borderId="0" xfId="0" applyNumberFormat="1" applyFont="1"/>
    <xf numFmtId="4" fontId="4" fillId="0" borderId="0" xfId="0" applyNumberFormat="1" applyFont="1"/>
    <xf numFmtId="2" fontId="4" fillId="0" borderId="0" xfId="0" applyNumberFormat="1" applyFont="1"/>
    <xf numFmtId="0" fontId="7" fillId="0" borderId="0" xfId="0" applyFont="1"/>
    <xf numFmtId="43" fontId="7" fillId="0" borderId="0" xfId="2" applyFont="1"/>
    <xf numFmtId="0" fontId="8" fillId="0" borderId="0" xfId="0" applyFont="1"/>
    <xf numFmtId="0" fontId="9" fillId="0" borderId="0" xfId="0" applyFont="1"/>
    <xf numFmtId="10" fontId="9" fillId="0" borderId="0" xfId="1" applyNumberFormat="1" applyFont="1"/>
    <xf numFmtId="0" fontId="10" fillId="0" borderId="0" xfId="0" applyFont="1"/>
    <xf numFmtId="3" fontId="3" fillId="2" borderId="0" xfId="0" applyNumberFormat="1" applyFont="1" applyFill="1"/>
    <xf numFmtId="3" fontId="3" fillId="3" borderId="0" xfId="0" applyNumberFormat="1" applyFont="1" applyFill="1"/>
    <xf numFmtId="0" fontId="4" fillId="0" borderId="0" xfId="0" applyFont="1" applyAlignment="1">
      <alignment wrapText="1"/>
    </xf>
    <xf numFmtId="0" fontId="3" fillId="2" borderId="0" xfId="0" applyFont="1" applyFill="1" applyAlignment="1">
      <alignment horizontal="center"/>
    </xf>
    <xf numFmtId="3" fontId="4" fillId="0" borderId="0" xfId="0" applyNumberFormat="1" applyFont="1" applyAlignment="1">
      <alignment horizontal="right" vertical="center"/>
    </xf>
    <xf numFmtId="3" fontId="0" fillId="0" borderId="0" xfId="0" applyNumberForma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L21" sqref="L21:M22"/>
    </sheetView>
  </sheetViews>
  <sheetFormatPr defaultColWidth="9" defaultRowHeight="14.4" x14ac:dyDescent="0.3"/>
  <cols>
    <col min="1" max="1" width="31.5546875" customWidth="1"/>
    <col min="2" max="2" width="7.77734375" customWidth="1"/>
    <col min="3" max="4" width="9" customWidth="1"/>
    <col min="5" max="7" width="8.88671875" customWidth="1"/>
    <col min="8" max="8" width="9.109375" customWidth="1"/>
    <col min="9" max="11" width="9" customWidth="1"/>
    <col min="12" max="12" width="10.77734375" customWidth="1"/>
  </cols>
  <sheetData>
    <row r="1" spans="1:12" ht="15.6" x14ac:dyDescent="0.3">
      <c r="A1" s="1"/>
      <c r="H1" s="6" t="s">
        <v>19</v>
      </c>
      <c r="I1" s="6"/>
      <c r="J1" s="6"/>
      <c r="K1" s="6"/>
    </row>
    <row r="2" spans="1:12" ht="15.6" customHeight="1" x14ac:dyDescent="0.3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29.4" customHeight="1" x14ac:dyDescent="0.3">
      <c r="A4" s="24" t="s">
        <v>0</v>
      </c>
      <c r="B4" s="27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8" t="s">
        <v>2</v>
      </c>
    </row>
    <row r="5" spans="1:12" x14ac:dyDescent="0.3">
      <c r="A5" s="2" t="s">
        <v>3</v>
      </c>
      <c r="B5" s="3">
        <v>2019</v>
      </c>
      <c r="C5" s="3">
        <v>2020</v>
      </c>
      <c r="D5" s="3">
        <v>2021</v>
      </c>
      <c r="E5" s="3">
        <v>2022</v>
      </c>
      <c r="F5" s="3">
        <v>2023</v>
      </c>
      <c r="G5" s="3">
        <v>2024</v>
      </c>
      <c r="H5" s="3">
        <v>2025</v>
      </c>
      <c r="I5" s="3">
        <v>2026</v>
      </c>
      <c r="J5" s="3">
        <v>2027</v>
      </c>
      <c r="K5" s="3">
        <v>2028</v>
      </c>
      <c r="L5" s="28"/>
    </row>
    <row r="6" spans="1:12" s="6" customFormat="1" x14ac:dyDescent="0.3">
      <c r="A6" s="2" t="s">
        <v>4</v>
      </c>
      <c r="B6" s="11">
        <f>B7</f>
        <v>22581.195</v>
      </c>
      <c r="C6" s="12">
        <f>C7</f>
        <v>295292.52</v>
      </c>
      <c r="D6" s="12">
        <f t="shared" ref="D6:L6" si="0">D7</f>
        <v>295292.52</v>
      </c>
      <c r="E6" s="12">
        <f t="shared" si="0"/>
        <v>295292.52</v>
      </c>
      <c r="F6" s="12">
        <f t="shared" si="0"/>
        <v>295292.52</v>
      </c>
      <c r="G6" s="12">
        <f t="shared" si="0"/>
        <v>295292.52</v>
      </c>
      <c r="H6" s="12">
        <f t="shared" si="0"/>
        <v>295292.52</v>
      </c>
      <c r="I6" s="12">
        <f t="shared" si="0"/>
        <v>295292.52</v>
      </c>
      <c r="J6" s="12">
        <f t="shared" si="0"/>
        <v>295292.52</v>
      </c>
      <c r="K6" s="12">
        <f t="shared" si="0"/>
        <v>295292.52</v>
      </c>
      <c r="L6" s="12">
        <f t="shared" si="0"/>
        <v>2680213.8750000005</v>
      </c>
    </row>
    <row r="7" spans="1:12" s="10" customFormat="1" x14ac:dyDescent="0.3">
      <c r="A7" s="5" t="s">
        <v>5</v>
      </c>
      <c r="B7" s="4">
        <v>22581.195</v>
      </c>
      <c r="C7" s="4">
        <f>24607.71*12</f>
        <v>295292.52</v>
      </c>
      <c r="D7" s="4">
        <f>C7</f>
        <v>295292.52</v>
      </c>
      <c r="E7" s="4">
        <f t="shared" ref="E7:K7" si="1">D7</f>
        <v>295292.52</v>
      </c>
      <c r="F7" s="4">
        <f t="shared" si="1"/>
        <v>295292.52</v>
      </c>
      <c r="G7" s="4">
        <f t="shared" si="1"/>
        <v>295292.52</v>
      </c>
      <c r="H7" s="4">
        <f t="shared" si="1"/>
        <v>295292.52</v>
      </c>
      <c r="I7" s="4">
        <f t="shared" si="1"/>
        <v>295292.52</v>
      </c>
      <c r="J7" s="4">
        <f t="shared" si="1"/>
        <v>295292.52</v>
      </c>
      <c r="K7" s="4">
        <f t="shared" si="1"/>
        <v>295292.52</v>
      </c>
      <c r="L7" s="4">
        <f>SUM(B7:K7)</f>
        <v>2680213.8750000005</v>
      </c>
    </row>
    <row r="8" spans="1:12" s="17" customFormat="1" x14ac:dyDescent="0.3">
      <c r="A8" s="15" t="s">
        <v>6</v>
      </c>
      <c r="B8" s="16">
        <v>6.95</v>
      </c>
      <c r="C8" s="17">
        <v>7.14</v>
      </c>
      <c r="D8" s="17">
        <v>7.33</v>
      </c>
      <c r="E8" s="17">
        <v>7.52</v>
      </c>
      <c r="F8" s="17">
        <v>7.71</v>
      </c>
      <c r="G8" s="17">
        <v>7.9</v>
      </c>
      <c r="H8" s="17">
        <v>8.09</v>
      </c>
      <c r="I8" s="17">
        <v>8.2799999999999994</v>
      </c>
      <c r="J8" s="17">
        <v>8.4700000000000006</v>
      </c>
      <c r="K8" s="17">
        <v>8.66</v>
      </c>
      <c r="L8" s="15"/>
    </row>
    <row r="9" spans="1:12" s="10" customFormat="1" x14ac:dyDescent="0.3">
      <c r="A9" s="5" t="s">
        <v>5</v>
      </c>
      <c r="B9" s="13">
        <v>6.95</v>
      </c>
      <c r="C9" s="14">
        <f>B9+0.19</f>
        <v>7.1400000000000006</v>
      </c>
      <c r="D9" s="14">
        <f t="shared" ref="D9:K9" si="2">C9+0.19</f>
        <v>7.330000000000001</v>
      </c>
      <c r="E9" s="14">
        <f t="shared" si="2"/>
        <v>7.5200000000000014</v>
      </c>
      <c r="F9" s="14">
        <f t="shared" si="2"/>
        <v>7.7100000000000017</v>
      </c>
      <c r="G9" s="14">
        <f t="shared" si="2"/>
        <v>7.9000000000000021</v>
      </c>
      <c r="H9" s="14">
        <f t="shared" si="2"/>
        <v>8.0900000000000016</v>
      </c>
      <c r="I9" s="14">
        <f t="shared" si="2"/>
        <v>8.2800000000000011</v>
      </c>
      <c r="J9" s="14">
        <f t="shared" si="2"/>
        <v>8.4700000000000006</v>
      </c>
      <c r="K9" s="14">
        <f t="shared" si="2"/>
        <v>8.66</v>
      </c>
      <c r="L9" s="5"/>
    </row>
    <row r="10" spans="1:12" s="6" customFormat="1" x14ac:dyDescent="0.3">
      <c r="A10" s="2" t="s">
        <v>14</v>
      </c>
      <c r="B10" s="11">
        <f t="shared" ref="B10:K10" si="3">SUM(B11:B11)</f>
        <v>156939.30525</v>
      </c>
      <c r="C10" s="11">
        <f t="shared" si="3"/>
        <v>2108388.5928000002</v>
      </c>
      <c r="D10" s="11">
        <f>SUM(D11:D11)</f>
        <v>2164494.1716000005</v>
      </c>
      <c r="E10" s="11">
        <f t="shared" si="3"/>
        <v>2220599.7504000007</v>
      </c>
      <c r="F10" s="11">
        <f t="shared" si="3"/>
        <v>2276705.3292000005</v>
      </c>
      <c r="G10" s="11">
        <f t="shared" si="3"/>
        <v>2332810.9080000008</v>
      </c>
      <c r="H10" s="11">
        <f t="shared" si="3"/>
        <v>2388916.4868000005</v>
      </c>
      <c r="I10" s="11">
        <f t="shared" si="3"/>
        <v>2445022.0656000003</v>
      </c>
      <c r="J10" s="11">
        <f t="shared" si="3"/>
        <v>2501127.6444000006</v>
      </c>
      <c r="K10" s="11">
        <f t="shared" si="3"/>
        <v>2557233.2232000004</v>
      </c>
      <c r="L10" s="11">
        <f>SUM(B10:K10)</f>
        <v>21152237.477250002</v>
      </c>
    </row>
    <row r="11" spans="1:12" s="10" customFormat="1" x14ac:dyDescent="0.3">
      <c r="A11" s="5" t="s">
        <v>5</v>
      </c>
      <c r="B11" s="4">
        <f t="shared" ref="B11:K11" si="4">B7*B9</f>
        <v>156939.30525</v>
      </c>
      <c r="C11" s="4">
        <f t="shared" si="4"/>
        <v>2108388.5928000002</v>
      </c>
      <c r="D11" s="4">
        <f t="shared" si="4"/>
        <v>2164494.1716000005</v>
      </c>
      <c r="E11" s="4">
        <f t="shared" si="4"/>
        <v>2220599.7504000007</v>
      </c>
      <c r="F11" s="4">
        <f t="shared" si="4"/>
        <v>2276705.3292000005</v>
      </c>
      <c r="G11" s="4">
        <f t="shared" si="4"/>
        <v>2332810.9080000008</v>
      </c>
      <c r="H11" s="4">
        <f t="shared" si="4"/>
        <v>2388916.4868000005</v>
      </c>
      <c r="I11" s="4">
        <f t="shared" si="4"/>
        <v>2445022.0656000003</v>
      </c>
      <c r="J11" s="4">
        <f t="shared" si="4"/>
        <v>2501127.6444000006</v>
      </c>
      <c r="K11" s="4">
        <f t="shared" si="4"/>
        <v>2557233.2232000004</v>
      </c>
      <c r="L11" s="4">
        <f>SUM(B11:K11)</f>
        <v>21152237.477250002</v>
      </c>
    </row>
    <row r="12" spans="1:12" s="20" customFormat="1" x14ac:dyDescent="0.3">
      <c r="A12" s="18" t="s">
        <v>7</v>
      </c>
      <c r="B12" s="19">
        <v>5.0700000000000002E-2</v>
      </c>
      <c r="C12" s="19">
        <v>5.0700000000000002E-2</v>
      </c>
      <c r="D12" s="19">
        <v>5.0700000000000002E-2</v>
      </c>
      <c r="E12" s="19">
        <v>5.0700000000000002E-2</v>
      </c>
      <c r="F12" s="19">
        <v>5.0700000000000002E-2</v>
      </c>
      <c r="G12" s="19">
        <v>5.0700000000000002E-2</v>
      </c>
      <c r="H12" s="19">
        <v>5.0700000000000002E-2</v>
      </c>
      <c r="I12" s="19">
        <v>5.0700000000000002E-2</v>
      </c>
      <c r="J12" s="19">
        <v>5.0700000000000002E-2</v>
      </c>
      <c r="K12" s="19">
        <v>5.0700000000000002E-2</v>
      </c>
      <c r="L12" s="18"/>
    </row>
    <row r="13" spans="1:12" s="6" customFormat="1" x14ac:dyDescent="0.3">
      <c r="A13" s="2" t="s">
        <v>8</v>
      </c>
      <c r="B13" s="11">
        <f t="shared" ref="B13:K13" si="5">B10*B12</f>
        <v>7956.8227761750004</v>
      </c>
      <c r="C13" s="11">
        <f t="shared" si="5"/>
        <v>106895.30165496001</v>
      </c>
      <c r="D13" s="11">
        <f t="shared" si="5"/>
        <v>109739.85450012003</v>
      </c>
      <c r="E13" s="11">
        <f t="shared" si="5"/>
        <v>112584.40734528004</v>
      </c>
      <c r="F13" s="11">
        <f t="shared" si="5"/>
        <v>115428.96019044003</v>
      </c>
      <c r="G13" s="11">
        <f t="shared" si="5"/>
        <v>118273.51303560004</v>
      </c>
      <c r="H13" s="11">
        <f t="shared" si="5"/>
        <v>121118.06588076003</v>
      </c>
      <c r="I13" s="11">
        <f t="shared" si="5"/>
        <v>123962.61872592002</v>
      </c>
      <c r="J13" s="11">
        <f t="shared" si="5"/>
        <v>126807.17157108003</v>
      </c>
      <c r="K13" s="11">
        <f t="shared" si="5"/>
        <v>129651.72441624002</v>
      </c>
      <c r="L13" s="11">
        <f>SUM(B13:K13)</f>
        <v>1072418.4400965753</v>
      </c>
    </row>
    <row r="14" spans="1:12" x14ac:dyDescent="0.3">
      <c r="A14" s="2" t="s">
        <v>15</v>
      </c>
      <c r="B14" s="4">
        <f>B15+B16</f>
        <v>164896.12802617499</v>
      </c>
      <c r="C14" s="4">
        <f t="shared" ref="C14:L14" si="6">C15+C16</f>
        <v>2215283.8944549602</v>
      </c>
      <c r="D14" s="4">
        <f t="shared" si="6"/>
        <v>2274234.0261001205</v>
      </c>
      <c r="E14" s="4">
        <f t="shared" si="6"/>
        <v>2333184.1577452808</v>
      </c>
      <c r="F14" s="4">
        <f t="shared" si="6"/>
        <v>2392134.2893904406</v>
      </c>
      <c r="G14" s="4">
        <f t="shared" si="6"/>
        <v>2451084.4210356008</v>
      </c>
      <c r="H14" s="4">
        <f t="shared" si="6"/>
        <v>2510034.5526807606</v>
      </c>
      <c r="I14" s="4">
        <f t="shared" si="6"/>
        <v>2568984.6843259204</v>
      </c>
      <c r="J14" s="4">
        <f t="shared" si="6"/>
        <v>2627934.8159710807</v>
      </c>
      <c r="K14" s="4">
        <f t="shared" si="6"/>
        <v>2686884.9476162405</v>
      </c>
      <c r="L14" s="4">
        <f t="shared" si="6"/>
        <v>22224655.917346582</v>
      </c>
    </row>
    <row r="15" spans="1:12" x14ac:dyDescent="0.3">
      <c r="A15" s="5" t="s">
        <v>9</v>
      </c>
      <c r="B15" s="4">
        <f>B10+B13</f>
        <v>164896.12802617499</v>
      </c>
      <c r="C15" s="4">
        <f>C10+C13</f>
        <v>2215283.8944549602</v>
      </c>
      <c r="D15" s="4">
        <f t="shared" ref="D15:K15" si="7">D10+D13</f>
        <v>2274234.0261001205</v>
      </c>
      <c r="E15" s="4">
        <f t="shared" si="7"/>
        <v>2333184.1577452808</v>
      </c>
      <c r="F15" s="4">
        <f t="shared" si="7"/>
        <v>2392134.2893904406</v>
      </c>
      <c r="G15" s="4">
        <f t="shared" si="7"/>
        <v>2451084.4210356008</v>
      </c>
      <c r="H15" s="4">
        <f t="shared" si="7"/>
        <v>2510034.5526807606</v>
      </c>
      <c r="I15" s="4">
        <f t="shared" si="7"/>
        <v>2568984.6843259204</v>
      </c>
      <c r="J15" s="4">
        <f t="shared" si="7"/>
        <v>2627934.8159710807</v>
      </c>
      <c r="K15" s="4">
        <f t="shared" si="7"/>
        <v>2686884.9476162405</v>
      </c>
      <c r="L15" s="4">
        <f>SUM(B15:K15)</f>
        <v>22224655.917346582</v>
      </c>
    </row>
    <row r="16" spans="1:12" ht="27.6" x14ac:dyDescent="0.3">
      <c r="A16" s="23" t="s">
        <v>10</v>
      </c>
      <c r="B16" s="4"/>
      <c r="C16" s="4"/>
      <c r="D16" s="8"/>
      <c r="E16" s="8"/>
      <c r="F16" s="8"/>
      <c r="G16" s="8"/>
      <c r="H16" s="8"/>
      <c r="I16" s="8"/>
      <c r="J16" s="8"/>
      <c r="K16" s="8"/>
      <c r="L16" s="5"/>
    </row>
    <row r="17" spans="1:12" s="6" customFormat="1" x14ac:dyDescent="0.3">
      <c r="A17" s="9" t="s">
        <v>11</v>
      </c>
      <c r="B17" s="21">
        <f t="shared" ref="B17:K17" si="8">SUM(B15:B16)</f>
        <v>164896.12802617499</v>
      </c>
      <c r="C17" s="21">
        <f t="shared" si="8"/>
        <v>2215283.8944549602</v>
      </c>
      <c r="D17" s="21">
        <f t="shared" si="8"/>
        <v>2274234.0261001205</v>
      </c>
      <c r="E17" s="21">
        <f t="shared" si="8"/>
        <v>2333184.1577452808</v>
      </c>
      <c r="F17" s="21">
        <f t="shared" si="8"/>
        <v>2392134.2893904406</v>
      </c>
      <c r="G17" s="21">
        <f t="shared" si="8"/>
        <v>2451084.4210356008</v>
      </c>
      <c r="H17" s="21">
        <f t="shared" si="8"/>
        <v>2510034.5526807606</v>
      </c>
      <c r="I17" s="21">
        <f t="shared" si="8"/>
        <v>2568984.6843259204</v>
      </c>
      <c r="J17" s="21">
        <f t="shared" si="8"/>
        <v>2627934.8159710807</v>
      </c>
      <c r="K17" s="21">
        <f t="shared" si="8"/>
        <v>2686884.9476162405</v>
      </c>
      <c r="L17" s="22">
        <f>SUM(B17:K17)</f>
        <v>22224655.917346582</v>
      </c>
    </row>
    <row r="18" spans="1:12" s="6" customFormat="1" ht="41.4" x14ac:dyDescent="0.3">
      <c r="A18" s="7" t="s">
        <v>16</v>
      </c>
      <c r="B18" s="11">
        <f>IF((B10+B13-B17)&lt;B19,B19,(B10+B13-B17))</f>
        <v>33192.605042016803</v>
      </c>
      <c r="C18" s="11">
        <f t="shared" ref="C18:L18" si="9">IF((C10+C13-C17)&lt;C19,C19,(C10+C13-C17))</f>
        <v>434057.1428571429</v>
      </c>
      <c r="D18" s="11">
        <f t="shared" si="9"/>
        <v>3149425.2100840337</v>
      </c>
      <c r="E18" s="11">
        <f t="shared" si="9"/>
        <v>3149425.2100840337</v>
      </c>
      <c r="F18" s="11">
        <f t="shared" si="9"/>
        <v>3149425.2100840337</v>
      </c>
      <c r="G18" s="11">
        <f t="shared" si="9"/>
        <v>3149425.2100840337</v>
      </c>
      <c r="H18" s="11">
        <f t="shared" si="9"/>
        <v>3149425.2100840337</v>
      </c>
      <c r="I18" s="11">
        <f t="shared" si="9"/>
        <v>3149425.2100840337</v>
      </c>
      <c r="J18" s="11">
        <f t="shared" si="9"/>
        <v>3149425.2100840337</v>
      </c>
      <c r="K18" s="11">
        <f t="shared" si="9"/>
        <v>3149425.2100840337</v>
      </c>
      <c r="L18" s="11">
        <f t="shared" si="9"/>
        <v>25662651.428571425</v>
      </c>
    </row>
    <row r="19" spans="1:12" s="10" customFormat="1" ht="27.6" x14ac:dyDescent="0.3">
      <c r="A19" s="23" t="s">
        <v>17</v>
      </c>
      <c r="B19" s="25">
        <f>39499.2/1.19</f>
        <v>33192.605042016803</v>
      </c>
      <c r="C19" s="8">
        <f>516528/1.19</f>
        <v>434057.1428571429</v>
      </c>
      <c r="D19" s="8">
        <f t="shared" ref="D19:K19" si="10">3747816/1.19</f>
        <v>3149425.2100840337</v>
      </c>
      <c r="E19" s="8">
        <f t="shared" si="10"/>
        <v>3149425.2100840337</v>
      </c>
      <c r="F19" s="8">
        <f t="shared" si="10"/>
        <v>3149425.2100840337</v>
      </c>
      <c r="G19" s="8">
        <f t="shared" si="10"/>
        <v>3149425.2100840337</v>
      </c>
      <c r="H19" s="8">
        <f t="shared" si="10"/>
        <v>3149425.2100840337</v>
      </c>
      <c r="I19" s="8">
        <f t="shared" si="10"/>
        <v>3149425.2100840337</v>
      </c>
      <c r="J19" s="8">
        <f t="shared" si="10"/>
        <v>3149425.2100840337</v>
      </c>
      <c r="K19" s="8">
        <f t="shared" si="10"/>
        <v>3149425.2100840337</v>
      </c>
      <c r="L19" s="8">
        <f>SUM(B19:K19)</f>
        <v>25662651.428571425</v>
      </c>
    </row>
    <row r="20" spans="1:12" x14ac:dyDescent="0.3">
      <c r="A20" s="10" t="s">
        <v>12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2" spans="1:12" x14ac:dyDescent="0.3">
      <c r="A22" s="6" t="s">
        <v>13</v>
      </c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2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2" x14ac:dyDescent="0.3">
      <c r="A24" s="6" t="s">
        <v>20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2" x14ac:dyDescent="0.3">
      <c r="A25" s="6" t="s">
        <v>21</v>
      </c>
    </row>
    <row r="26" spans="1:12" x14ac:dyDescent="0.3">
      <c r="A26" s="6"/>
    </row>
    <row r="27" spans="1:12" x14ac:dyDescent="0.3">
      <c r="A27" s="6"/>
    </row>
    <row r="28" spans="1:12" x14ac:dyDescent="0.3">
      <c r="A28" s="6"/>
    </row>
  </sheetData>
  <mergeCells count="3">
    <mergeCell ref="B4:K4"/>
    <mergeCell ref="L4:L5"/>
    <mergeCell ref="A2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FELDIOARA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2019-09-24T06:03:01Z</cp:lastPrinted>
  <dcterms:created xsi:type="dcterms:W3CDTF">2019-07-25T19:40:16Z</dcterms:created>
  <dcterms:modified xsi:type="dcterms:W3CDTF">2019-10-04T07:23:34Z</dcterms:modified>
</cp:coreProperties>
</file>